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3575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Sheet1!$B$1:$I$80</definedName>
  </definedNames>
  <calcPr calcId="145621"/>
</workbook>
</file>

<file path=xl/calcChain.xml><?xml version="1.0" encoding="utf-8"?>
<calcChain xmlns="http://schemas.openxmlformats.org/spreadsheetml/2006/main">
  <c r="I30" i="1" l="1"/>
  <c r="I31" i="1"/>
  <c r="I32" i="1"/>
  <c r="D42" i="1" l="1"/>
  <c r="M31" i="1"/>
  <c r="M25" i="1"/>
  <c r="M26" i="1"/>
  <c r="F36" i="1" s="1"/>
  <c r="M27" i="1"/>
  <c r="M28" i="1"/>
  <c r="M29" i="1"/>
  <c r="M30" i="1"/>
  <c r="F40" i="1" s="1"/>
  <c r="F38" i="1"/>
  <c r="F41" i="1" l="1"/>
  <c r="F37" i="1"/>
  <c r="E13" i="1" l="1"/>
  <c r="V13" i="1" l="1"/>
  <c r="C18" i="1" s="1"/>
  <c r="S14" i="1"/>
  <c r="M21" i="1"/>
  <c r="M23" i="1"/>
  <c r="M24" i="1"/>
  <c r="M20" i="1"/>
  <c r="L25" i="1" l="1"/>
  <c r="F35" i="1" s="1"/>
  <c r="L31" i="1"/>
  <c r="L26" i="1"/>
  <c r="L28" i="1"/>
  <c r="L30" i="1"/>
  <c r="L27" i="1"/>
  <c r="L29" i="1"/>
  <c r="F39" i="1" s="1"/>
  <c r="S15" i="1"/>
  <c r="U16" i="1" s="1"/>
  <c r="C19" i="1"/>
  <c r="L21" i="1"/>
  <c r="F31" i="1" s="1"/>
  <c r="L20" i="1"/>
  <c r="F30" i="1" s="1"/>
  <c r="H30" i="1" s="1"/>
  <c r="L23" i="1"/>
  <c r="F33" i="1" s="1"/>
  <c r="L24" i="1"/>
  <c r="F34" i="1" s="1"/>
  <c r="L22" i="1"/>
  <c r="I33" i="1"/>
  <c r="I34" i="1" s="1"/>
  <c r="I35" i="1" s="1"/>
  <c r="I36" i="1" s="1"/>
  <c r="I37" i="1" s="1"/>
  <c r="I38" i="1" s="1"/>
  <c r="I39" i="1" s="1"/>
  <c r="I40" i="1" s="1"/>
  <c r="I41" i="1" s="1"/>
  <c r="C3" i="1"/>
  <c r="D22" i="1"/>
  <c r="D21" i="1"/>
  <c r="G30" i="1" l="1"/>
  <c r="H31" i="1"/>
  <c r="T16" i="1"/>
  <c r="M22" i="1"/>
  <c r="F32" i="1" s="1"/>
  <c r="V16" i="1"/>
  <c r="V17" i="1" s="1"/>
  <c r="V18" i="1" s="1"/>
  <c r="V19" i="1" s="1"/>
  <c r="V20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G31" i="1" l="1"/>
  <c r="H32" i="1"/>
  <c r="G32" i="1" s="1"/>
  <c r="F42" i="1"/>
  <c r="S16" i="1"/>
  <c r="U17" i="1"/>
  <c r="U18" i="1" l="1"/>
  <c r="T17" i="1"/>
  <c r="S17" i="1"/>
  <c r="U19" i="1" l="1"/>
  <c r="S18" i="1"/>
  <c r="T18" i="1"/>
  <c r="H33" i="1" l="1"/>
  <c r="S19" i="1"/>
  <c r="T19" i="1"/>
  <c r="U20" i="1"/>
  <c r="G33" i="1" l="1"/>
  <c r="H34" i="1"/>
  <c r="U22" i="1"/>
  <c r="S20" i="1"/>
  <c r="T20" i="1"/>
  <c r="G34" i="1" l="1"/>
  <c r="H35" i="1"/>
  <c r="S22" i="1"/>
  <c r="U23" i="1"/>
  <c r="T22" i="1"/>
  <c r="G35" i="1" l="1"/>
  <c r="H36" i="1"/>
  <c r="U24" i="1"/>
  <c r="T23" i="1"/>
  <c r="S23" i="1"/>
  <c r="G36" i="1" l="1"/>
  <c r="H37" i="1"/>
  <c r="S24" i="1"/>
  <c r="T24" i="1"/>
  <c r="U25" i="1"/>
  <c r="G37" i="1" l="1"/>
  <c r="H38" i="1"/>
  <c r="T25" i="1"/>
  <c r="S25" i="1"/>
  <c r="U26" i="1"/>
  <c r="G38" i="1" l="1"/>
  <c r="H39" i="1"/>
  <c r="U27" i="1"/>
  <c r="S26" i="1"/>
  <c r="T26" i="1"/>
  <c r="G39" i="1" l="1"/>
  <c r="H40" i="1"/>
  <c r="S27" i="1"/>
  <c r="T27" i="1"/>
  <c r="U28" i="1"/>
  <c r="G40" i="1" l="1"/>
  <c r="H41" i="1"/>
  <c r="G41" i="1" s="1"/>
  <c r="U29" i="1"/>
  <c r="S28" i="1"/>
  <c r="T28" i="1"/>
  <c r="U30" i="1" l="1"/>
  <c r="T29" i="1"/>
  <c r="T10" i="1" s="1"/>
  <c r="S29" i="1"/>
  <c r="E21" i="1" l="1"/>
  <c r="E22" i="1" s="1"/>
  <c r="U31" i="1"/>
  <c r="T30" i="1"/>
  <c r="S30" i="1"/>
  <c r="F21" i="1" l="1"/>
  <c r="F22" i="1"/>
  <c r="U32" i="1"/>
  <c r="T31" i="1"/>
  <c r="S31" i="1"/>
  <c r="G22" i="1" l="1"/>
  <c r="U33" i="1"/>
  <c r="T32" i="1"/>
  <c r="S32" i="1"/>
  <c r="U34" i="1" l="1"/>
  <c r="T33" i="1"/>
  <c r="S33" i="1"/>
  <c r="T34" i="1" l="1"/>
  <c r="S34" i="1"/>
</calcChain>
</file>

<file path=xl/sharedStrings.xml><?xml version="1.0" encoding="utf-8"?>
<sst xmlns="http://schemas.openxmlformats.org/spreadsheetml/2006/main" count="81" uniqueCount="68">
  <si>
    <t>Attempted</t>
  </si>
  <si>
    <t>Earned</t>
  </si>
  <si>
    <t>GPA</t>
  </si>
  <si>
    <t>Resulting</t>
  </si>
  <si>
    <t>Student Name:</t>
  </si>
  <si>
    <t>Grade</t>
  </si>
  <si>
    <t>Point Value</t>
  </si>
  <si>
    <t>Credits</t>
  </si>
  <si>
    <t xml:space="preserve">Expected </t>
  </si>
  <si>
    <t>Date</t>
  </si>
  <si>
    <t>_________________________________________</t>
  </si>
  <si>
    <t>______________</t>
  </si>
  <si>
    <t>Student's  signature</t>
  </si>
  <si>
    <t>Earning</t>
  </si>
  <si>
    <t>%</t>
  </si>
  <si>
    <t xml:space="preserve">Currently </t>
  </si>
  <si>
    <t xml:space="preserve">Additional </t>
  </si>
  <si>
    <t>Result:</t>
  </si>
  <si>
    <t>Dean's or authorized representative's signature</t>
  </si>
  <si>
    <t>Quality Points</t>
  </si>
  <si>
    <t>A</t>
  </si>
  <si>
    <t>A-</t>
  </si>
  <si>
    <t>B+</t>
  </si>
  <si>
    <t>B-</t>
  </si>
  <si>
    <t>C+</t>
  </si>
  <si>
    <t>C-</t>
  </si>
  <si>
    <t>D+</t>
  </si>
  <si>
    <t>D</t>
  </si>
  <si>
    <t>D-</t>
  </si>
  <si>
    <t>F</t>
  </si>
  <si>
    <t>B</t>
  </si>
  <si>
    <t>C</t>
  </si>
  <si>
    <t>&lt;C</t>
  </si>
  <si>
    <t>&gt;C</t>
  </si>
  <si>
    <t>Todays Date:</t>
  </si>
  <si>
    <t>Credits Attempted</t>
  </si>
  <si>
    <t>Credits Earned</t>
  </si>
  <si>
    <t>Maximum Time Frame:</t>
  </si>
  <si>
    <t>Required credits to be earned based on credits attempted:</t>
  </si>
  <si>
    <t>Course</t>
  </si>
  <si>
    <t>Code</t>
  </si>
  <si>
    <t>Max Time Frame</t>
  </si>
  <si>
    <t>Instructions: Enter information into yellow highlighted cells. Blue highlighted cells are optional.</t>
  </si>
  <si>
    <t>College's SAP Program Requirements:</t>
  </si>
  <si>
    <t>Cumulative GPA:</t>
  </si>
  <si>
    <t xml:space="preserve">Cumulative </t>
  </si>
  <si>
    <t>Program:</t>
  </si>
  <si>
    <t>Quantitative Evaluation: Maximum Time Frame Calculation:</t>
  </si>
  <si>
    <t>Qualitative Evaluation: Cumulative GPA</t>
  </si>
  <si>
    <t>Satisfactory Academic Progress Academic Plan</t>
  </si>
  <si>
    <t>Student's Progress information to date:</t>
  </si>
  <si>
    <t>Course/Term</t>
  </si>
  <si>
    <t>TOTAL</t>
  </si>
  <si>
    <t xml:space="preserve">Identify courses the student is scheduled to attended, credits and expected letter grade for resulting improvement to GPA. </t>
  </si>
  <si>
    <t>Student: What is preventing you from doing your best?</t>
  </si>
  <si>
    <t>Faculty Tutoring:</t>
  </si>
  <si>
    <t>Student Success Lab:</t>
  </si>
  <si>
    <t>Other (explain in detail):</t>
  </si>
  <si>
    <t>Additional Components of your Academic Plan:</t>
  </si>
  <si>
    <t>Campus:</t>
  </si>
  <si>
    <t xml:space="preserve">Scheduled progress meetings </t>
  </si>
  <si>
    <t>with Department Dean:</t>
  </si>
  <si>
    <t>Start Date</t>
  </si>
  <si>
    <r>
      <t>I have reviewed the above Academic Plan and understand what courses I am required to complete each term, and the grades I am expected to earn to regain satisfactory progress in my program of study. Furthermore, I agree to the components of my Academic Plan as specified above, and will attend all scheduled tutoring, lab and progress meetings as scheduled.</t>
    </r>
    <r>
      <rPr>
        <b/>
        <i/>
        <sz val="12"/>
        <rFont val="Calibri"/>
        <family val="2"/>
        <scheme val="minor"/>
      </rPr>
      <t xml:space="preserve"> I further understand that if I do not meet the requirements of my academic plan at the end of each term, I will lose my eligibility for Financial Aid and be withdrawn from the program.</t>
    </r>
  </si>
  <si>
    <t>Completed forms are to be submitted to the Registrar and retained in the student's file.</t>
  </si>
  <si>
    <t>Quality Pts</t>
  </si>
  <si>
    <t>Student: What are some possible suggestions to improve your academic performance?</t>
  </si>
  <si>
    <t>©Education Consulting Solutions.  All Rights Reserved.  May be used by permission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</si>
</sst>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;;;"/>
    <numFmt numFmtId="166" formatCode="m/d/yy;@"/>
  </numFmts>
  <fonts count="16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Alignment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2" fontId="3" fillId="0" borderId="0" xfId="0" applyNumberFormat="1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/>
    <xf numFmtId="0" fontId="2" fillId="0" borderId="8" xfId="0" applyFont="1" applyBorder="1" applyAlignment="1" applyProtection="1"/>
    <xf numFmtId="0" fontId="2" fillId="0" borderId="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2" xfId="0" applyFont="1" applyBorder="1" applyAlignment="1" applyProtection="1"/>
    <xf numFmtId="0" fontId="2" fillId="0" borderId="13" xfId="0" applyFont="1" applyBorder="1" applyAlignment="1" applyProtection="1"/>
    <xf numFmtId="2" fontId="2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/>
    <xf numFmtId="164" fontId="4" fillId="0" borderId="0" xfId="0" applyNumberFormat="1" applyFont="1" applyAlignment="1" applyProtection="1">
      <alignment horizontal="center"/>
    </xf>
    <xf numFmtId="10" fontId="3" fillId="0" borderId="0" xfId="0" applyNumberFormat="1" applyFont="1" applyFill="1" applyAlignment="1" applyProtection="1"/>
    <xf numFmtId="164" fontId="3" fillId="0" borderId="0" xfId="0" applyNumberFormat="1" applyFont="1" applyFill="1" applyAlignment="1" applyProtection="1"/>
    <xf numFmtId="164" fontId="3" fillId="0" borderId="0" xfId="0" applyNumberFormat="1" applyFont="1" applyAlignment="1" applyProtection="1"/>
    <xf numFmtId="164" fontId="3" fillId="0" borderId="1" xfId="0" applyNumberFormat="1" applyFont="1" applyBorder="1" applyAlignment="1" applyProtection="1"/>
    <xf numFmtId="10" fontId="3" fillId="0" borderId="0" xfId="0" applyNumberFormat="1" applyFont="1" applyAlignment="1" applyProtection="1"/>
    <xf numFmtId="0" fontId="4" fillId="0" borderId="0" xfId="0" applyFont="1" applyAlignment="1" applyProtection="1">
      <alignment horizontal="center"/>
    </xf>
    <xf numFmtId="165" fontId="3" fillId="0" borderId="0" xfId="0" applyNumberFormat="1" applyFont="1" applyAlignment="1" applyProtection="1"/>
    <xf numFmtId="0" fontId="5" fillId="0" borderId="0" xfId="0" applyFont="1" applyAlignment="1" applyProtection="1"/>
    <xf numFmtId="0" fontId="2" fillId="0" borderId="0" xfId="0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4" fontId="2" fillId="0" borderId="18" xfId="0" applyNumberFormat="1" applyFont="1" applyFill="1" applyBorder="1" applyAlignment="1" applyProtection="1">
      <alignment horizontal="center"/>
    </xf>
    <xf numFmtId="10" fontId="2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3" borderId="2" xfId="0" applyFont="1" applyFill="1" applyBorder="1" applyAlignment="1" applyProtection="1"/>
    <xf numFmtId="0" fontId="1" fillId="0" borderId="7" xfId="0" applyFont="1" applyBorder="1" applyAlignment="1" applyProtection="1">
      <alignment horizontal="left"/>
    </xf>
    <xf numFmtId="0" fontId="2" fillId="0" borderId="9" xfId="0" applyFont="1" applyBorder="1" applyAlignment="1" applyProtection="1"/>
    <xf numFmtId="0" fontId="1" fillId="0" borderId="10" xfId="0" applyFont="1" applyFill="1" applyBorder="1" applyAlignment="1" applyProtection="1">
      <alignment horizontal="left"/>
    </xf>
    <xf numFmtId="164" fontId="1" fillId="0" borderId="1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0" fontId="1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7" xfId="0" applyFont="1" applyBorder="1" applyAlignment="1" applyProtection="1"/>
    <xf numFmtId="0" fontId="1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/>
    <xf numFmtId="0" fontId="3" fillId="0" borderId="0" xfId="0" applyFont="1" applyBorder="1" applyAlignment="1" applyProtection="1"/>
    <xf numFmtId="2" fontId="4" fillId="0" borderId="0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2" xfId="0" applyFont="1" applyBorder="1" applyAlignment="1" applyProtection="1"/>
    <xf numFmtId="0" fontId="2" fillId="3" borderId="12" xfId="0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" fillId="0" borderId="7" xfId="0" applyFont="1" applyBorder="1" applyAlignment="1" applyProtection="1"/>
    <xf numFmtId="2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center"/>
    </xf>
    <xf numFmtId="2" fontId="2" fillId="4" borderId="13" xfId="0" applyNumberFormat="1" applyFont="1" applyFill="1" applyBorder="1" applyAlignment="1" applyProtection="1">
      <alignment horizontal="center"/>
    </xf>
    <xf numFmtId="2" fontId="1" fillId="4" borderId="12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/>
    <xf numFmtId="0" fontId="2" fillId="4" borderId="13" xfId="0" applyFont="1" applyFill="1" applyBorder="1" applyAlignment="1" applyProtection="1"/>
    <xf numFmtId="0" fontId="1" fillId="0" borderId="8" xfId="0" applyFont="1" applyBorder="1" applyAlignment="1" applyProtection="1"/>
    <xf numFmtId="2" fontId="1" fillId="0" borderId="8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/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protection locked="0"/>
    </xf>
    <xf numFmtId="0" fontId="0" fillId="0" borderId="14" xfId="0" applyFill="1" applyBorder="1" applyAlignment="1"/>
    <xf numFmtId="0" fontId="8" fillId="0" borderId="15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12" fillId="0" borderId="8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166" fontId="2" fillId="2" borderId="2" xfId="0" applyNumberFormat="1" applyFont="1" applyFill="1" applyBorder="1" applyAlignment="1" applyProtection="1">
      <protection locked="0"/>
    </xf>
    <xf numFmtId="166" fontId="2" fillId="2" borderId="24" xfId="0" applyNumberFormat="1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8" fillId="0" borderId="12" xfId="0" applyFont="1" applyBorder="1" applyAlignment="1" applyProtection="1"/>
    <xf numFmtId="0" fontId="2" fillId="0" borderId="9" xfId="0" applyFont="1" applyBorder="1" applyAlignment="1" applyProtection="1">
      <alignment wrapText="1"/>
    </xf>
    <xf numFmtId="0" fontId="14" fillId="0" borderId="0" xfId="0" applyFont="1" applyAlignment="1" applyProtection="1"/>
    <xf numFmtId="0" fontId="15" fillId="0" borderId="9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0" borderId="9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20" xfId="0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topLeftCell="A40" zoomScaleNormal="100" workbookViewId="0">
      <selection activeCell="E32" sqref="E32"/>
    </sheetView>
  </sheetViews>
  <sheetFormatPr defaultRowHeight="15.75" x14ac:dyDescent="0.25"/>
  <cols>
    <col min="1" max="1" width="8" style="78" customWidth="1"/>
    <col min="2" max="2" width="13.85546875" style="10" customWidth="1"/>
    <col min="3" max="3" width="14" style="10" customWidth="1"/>
    <col min="4" max="4" width="12.7109375" style="7" customWidth="1"/>
    <col min="5" max="5" width="12.140625" style="7" customWidth="1"/>
    <col min="6" max="6" width="15.7109375" style="7" customWidth="1"/>
    <col min="7" max="7" width="12.7109375" style="7" customWidth="1"/>
    <col min="8" max="8" width="11.85546875" style="10" customWidth="1"/>
    <col min="9" max="9" width="10.42578125" style="10" customWidth="1"/>
    <col min="10" max="10" width="12.42578125" style="89" customWidth="1"/>
    <col min="11" max="11" width="12.5703125" style="10" customWidth="1"/>
    <col min="12" max="12" width="12.5703125" style="7" hidden="1" customWidth="1"/>
    <col min="13" max="13" width="12.5703125" style="10" hidden="1" customWidth="1"/>
    <col min="14" max="16" width="12.5703125" style="10" customWidth="1"/>
    <col min="17" max="17" width="12.140625" style="10" customWidth="1"/>
    <col min="18" max="18" width="9.140625" style="10" customWidth="1"/>
    <col min="19" max="22" width="9.140625" style="40" customWidth="1"/>
    <col min="23" max="35" width="9.140625" style="10" customWidth="1"/>
    <col min="36" max="16384" width="9.140625" style="10"/>
  </cols>
  <sheetData>
    <row r="1" spans="1:42" x14ac:dyDescent="0.25">
      <c r="A1" s="10"/>
      <c r="B1" s="78"/>
      <c r="C1" s="78"/>
      <c r="D1" s="94"/>
      <c r="E1" s="94"/>
      <c r="F1" s="94"/>
      <c r="G1" s="94"/>
      <c r="H1" s="78"/>
      <c r="I1" s="78"/>
    </row>
    <row r="2" spans="1:42" ht="33" customHeight="1" x14ac:dyDescent="0.25">
      <c r="B2" s="163" t="s">
        <v>49</v>
      </c>
      <c r="C2" s="164"/>
      <c r="D2" s="164"/>
      <c r="E2" s="164"/>
      <c r="F2" s="164"/>
      <c r="G2" s="164"/>
      <c r="H2" s="164"/>
      <c r="I2" s="164"/>
    </row>
    <row r="3" spans="1:42" ht="18.75" customHeight="1" x14ac:dyDescent="0.25">
      <c r="B3" s="41" t="s">
        <v>34</v>
      </c>
      <c r="C3" s="96">
        <f ca="1">TODAY()</f>
        <v>41047</v>
      </c>
      <c r="D3" s="10"/>
      <c r="E3" s="10"/>
    </row>
    <row r="4" spans="1:42" ht="23.25" customHeight="1" x14ac:dyDescent="0.25">
      <c r="B4" s="83" t="s">
        <v>42</v>
      </c>
      <c r="C4" s="21"/>
      <c r="D4" s="54"/>
      <c r="E4" s="21"/>
      <c r="F4" s="21"/>
      <c r="G4" s="54"/>
      <c r="H4" s="21"/>
      <c r="K4" s="8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8.25" customHeight="1" thickBot="1" x14ac:dyDescent="0.3">
      <c r="B5" s="53"/>
      <c r="D5" s="21"/>
      <c r="E5" s="21"/>
      <c r="F5" s="10"/>
      <c r="K5" s="8"/>
      <c r="L5" s="9"/>
      <c r="M5" s="8"/>
      <c r="N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x14ac:dyDescent="0.25">
      <c r="B6" s="58" t="s">
        <v>43</v>
      </c>
      <c r="C6" s="67"/>
      <c r="D6" s="23"/>
      <c r="E6" s="23"/>
      <c r="F6" s="23"/>
      <c r="G6" s="24"/>
      <c r="H6" s="23"/>
      <c r="I6" s="22"/>
      <c r="J6" s="85"/>
      <c r="K6" s="5"/>
      <c r="L6" s="6" t="s">
        <v>5</v>
      </c>
      <c r="M6" s="5" t="s">
        <v>19</v>
      </c>
      <c r="N6" s="5"/>
      <c r="O6" s="5"/>
      <c r="P6" s="5"/>
      <c r="Q6" s="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6.5" thickBot="1" x14ac:dyDescent="0.3">
      <c r="B7" s="65" t="s">
        <v>37</v>
      </c>
      <c r="C7" s="80"/>
      <c r="D7" s="81">
        <v>0.67</v>
      </c>
      <c r="E7" s="26"/>
      <c r="F7" s="69" t="s">
        <v>44</v>
      </c>
      <c r="G7" s="69"/>
      <c r="H7" s="82">
        <v>2</v>
      </c>
      <c r="I7" s="27"/>
      <c r="J7" s="85"/>
      <c r="K7" s="8"/>
      <c r="L7" s="9" t="s">
        <v>20</v>
      </c>
      <c r="M7" s="8">
        <v>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6.5" thickBot="1" x14ac:dyDescent="0.3">
      <c r="E8" s="56"/>
      <c r="F8" s="10"/>
      <c r="K8" s="8"/>
      <c r="L8" s="9" t="s">
        <v>21</v>
      </c>
      <c r="M8" s="12">
        <v>3.67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customHeight="1" x14ac:dyDescent="0.25">
      <c r="B9" s="70"/>
      <c r="C9" s="23"/>
      <c r="D9" s="24"/>
      <c r="E9" s="24"/>
      <c r="F9" s="24"/>
      <c r="G9" s="24"/>
      <c r="H9" s="23"/>
      <c r="I9" s="22"/>
      <c r="J9" s="85"/>
      <c r="K9" s="8"/>
      <c r="L9" s="9" t="s">
        <v>22</v>
      </c>
      <c r="M9" s="12">
        <v>3.33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6.5" thickBot="1" x14ac:dyDescent="0.3">
      <c r="B10" s="147" t="s">
        <v>4</v>
      </c>
      <c r="C10" s="121"/>
      <c r="D10" s="121"/>
      <c r="E10" s="121"/>
      <c r="F10" s="148" t="s">
        <v>46</v>
      </c>
      <c r="G10" s="121"/>
      <c r="H10" s="121"/>
      <c r="I10" s="122"/>
      <c r="J10" s="4"/>
      <c r="K10" s="8"/>
      <c r="L10" s="15" t="s">
        <v>30</v>
      </c>
      <c r="M10" s="12">
        <v>3</v>
      </c>
      <c r="N10" s="14"/>
      <c r="O10" s="14"/>
      <c r="P10" s="14"/>
      <c r="Q10" s="18"/>
      <c r="R10" s="18"/>
      <c r="S10" s="8"/>
      <c r="T10" s="29">
        <f>IF(S23&gt;0.68,T23,(IF(S24&gt;0.68,T24,(IF(S25&gt;0.68,T25,(IF(S26&gt;0.68,T26,(IF(S27&gt;0.68,T27,(IF(S28&gt;0.68,T28,T29)))))))))))</f>
        <v>11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6.5" customHeight="1" thickBot="1" x14ac:dyDescent="0.3">
      <c r="B11" s="65"/>
      <c r="C11" s="68"/>
      <c r="D11" s="69"/>
      <c r="E11" s="69"/>
      <c r="F11" s="149" t="s">
        <v>59</v>
      </c>
      <c r="G11" s="121"/>
      <c r="H11" s="81"/>
      <c r="I11" s="120"/>
      <c r="J11" s="85"/>
      <c r="K11" s="8"/>
      <c r="L11" s="15" t="s">
        <v>23</v>
      </c>
      <c r="M11" s="12">
        <v>2.66</v>
      </c>
      <c r="N11" s="15"/>
      <c r="O11" s="15"/>
      <c r="P11" s="15"/>
      <c r="Q11" s="15"/>
      <c r="R11" s="1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3" customFormat="1" ht="16.5" thickBot="1" x14ac:dyDescent="0.3">
      <c r="A12" s="78"/>
      <c r="B12" s="71" t="s">
        <v>50</v>
      </c>
      <c r="C12" s="55"/>
      <c r="D12" s="11"/>
      <c r="E12" s="54"/>
      <c r="F12" s="54"/>
      <c r="G12" s="54"/>
      <c r="H12" s="21"/>
      <c r="I12" s="64"/>
      <c r="J12" s="85"/>
      <c r="K12" s="8"/>
      <c r="L12" s="15" t="s">
        <v>24</v>
      </c>
      <c r="M12" s="12">
        <v>2.33</v>
      </c>
      <c r="N12" s="15"/>
      <c r="O12" s="15"/>
      <c r="P12" s="15"/>
      <c r="Q12" s="14"/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x14ac:dyDescent="0.25">
      <c r="B13" s="59"/>
      <c r="C13" s="11"/>
      <c r="D13" s="54"/>
      <c r="E13" s="54" t="str">
        <f>IF(AND(D7=0,C14&gt;1),"ERROR College SAP Requirements incomplete"," ")</f>
        <v xml:space="preserve"> </v>
      </c>
      <c r="F13" s="54"/>
      <c r="G13" s="54"/>
      <c r="H13" s="21"/>
      <c r="I13" s="64"/>
      <c r="J13" s="85"/>
      <c r="K13" s="8"/>
      <c r="L13" s="6" t="s">
        <v>31</v>
      </c>
      <c r="M13" s="12">
        <v>2</v>
      </c>
      <c r="N13" s="6"/>
      <c r="O13" s="6"/>
      <c r="P13" s="6"/>
      <c r="Q13" s="6"/>
      <c r="R13" s="18"/>
      <c r="S13" s="8"/>
      <c r="T13" s="8"/>
      <c r="U13" s="8"/>
      <c r="V13" s="57">
        <f>D7-0.001</f>
        <v>0.66900000000000004</v>
      </c>
      <c r="W13" s="8"/>
      <c r="X13" s="8"/>
      <c r="Y13" s="66" t="s">
        <v>43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31.5" x14ac:dyDescent="0.25">
      <c r="B14" s="145" t="s">
        <v>35</v>
      </c>
      <c r="C14" s="76">
        <v>18</v>
      </c>
      <c r="D14" s="54"/>
      <c r="E14" s="84" t="s">
        <v>36</v>
      </c>
      <c r="F14" s="76">
        <v>9</v>
      </c>
      <c r="G14" s="54"/>
      <c r="H14" s="84" t="s">
        <v>44</v>
      </c>
      <c r="I14" s="76">
        <v>1</v>
      </c>
      <c r="J14" s="85"/>
      <c r="K14" s="8"/>
      <c r="L14" s="6" t="s">
        <v>25</v>
      </c>
      <c r="M14" s="12">
        <v>1.67</v>
      </c>
      <c r="N14" s="18"/>
      <c r="O14" s="18"/>
      <c r="P14" s="18"/>
      <c r="Q14" s="20"/>
      <c r="R14" s="18"/>
      <c r="S14" s="9">
        <f>C14*I14</f>
        <v>18</v>
      </c>
      <c r="T14" s="8"/>
      <c r="U14" s="8" t="s">
        <v>13</v>
      </c>
      <c r="V14" s="8" t="s">
        <v>0</v>
      </c>
      <c r="W14" s="8"/>
      <c r="X14" s="8" t="s">
        <v>41</v>
      </c>
      <c r="Y14" s="8"/>
      <c r="Z14" s="8" t="s">
        <v>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6.5" thickBot="1" x14ac:dyDescent="0.3">
      <c r="B15" s="65"/>
      <c r="C15" s="26"/>
      <c r="D15" s="80"/>
      <c r="E15" s="25"/>
      <c r="F15" s="25"/>
      <c r="G15" s="25"/>
      <c r="H15" s="26"/>
      <c r="I15" s="27"/>
      <c r="J15" s="90"/>
      <c r="K15" s="14"/>
      <c r="L15" s="20" t="s">
        <v>26</v>
      </c>
      <c r="M15" s="12">
        <v>1.33</v>
      </c>
      <c r="N15" s="20"/>
      <c r="O15" s="20"/>
      <c r="P15" s="20"/>
      <c r="Q15" s="20"/>
      <c r="R15" s="18"/>
      <c r="S15" s="32">
        <f>G17-F14</f>
        <v>3</v>
      </c>
      <c r="T15" s="8"/>
      <c r="U15" s="8"/>
      <c r="V15" s="8"/>
      <c r="W15" s="8"/>
      <c r="X15" s="8">
        <v>0.67</v>
      </c>
      <c r="Y15" s="8"/>
      <c r="Z15" s="8">
        <v>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x14ac:dyDescent="0.25">
      <c r="B16" s="71" t="s">
        <v>47</v>
      </c>
      <c r="C16" s="21"/>
      <c r="D16" s="53"/>
      <c r="E16" s="53"/>
      <c r="F16" s="53"/>
      <c r="G16" s="53"/>
      <c r="H16" s="13"/>
      <c r="I16" s="60"/>
      <c r="J16" s="85"/>
      <c r="K16" s="15"/>
      <c r="L16" s="9" t="s">
        <v>27</v>
      </c>
      <c r="M16" s="12">
        <v>1</v>
      </c>
      <c r="N16" s="8"/>
      <c r="O16" s="8"/>
      <c r="P16" s="8"/>
      <c r="Q16" s="8"/>
      <c r="R16" s="8"/>
      <c r="S16" s="33">
        <f>U16/V16</f>
        <v>0.5714285714285714</v>
      </c>
      <c r="T16" s="34">
        <f>U16-$F$14</f>
        <v>3</v>
      </c>
      <c r="U16" s="35">
        <f>F14+S15</f>
        <v>12</v>
      </c>
      <c r="V16" s="35">
        <f>C14+S15</f>
        <v>21</v>
      </c>
      <c r="W16" s="8"/>
      <c r="X16" s="8">
        <v>0.68</v>
      </c>
      <c r="Y16" s="8"/>
      <c r="Z16" s="8">
        <v>3.75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16.5" thickBot="1" x14ac:dyDescent="0.3">
      <c r="A17" s="79"/>
      <c r="B17" s="59"/>
      <c r="C17" s="21" t="s">
        <v>38</v>
      </c>
      <c r="D17" s="21"/>
      <c r="E17" s="21"/>
      <c r="F17" s="10"/>
      <c r="G17" s="42">
        <v>12</v>
      </c>
      <c r="I17" s="61"/>
      <c r="J17" s="77"/>
      <c r="K17" s="8"/>
      <c r="L17" s="15" t="s">
        <v>28</v>
      </c>
      <c r="M17" s="12">
        <v>0.67</v>
      </c>
      <c r="N17" s="15"/>
      <c r="O17" s="15"/>
      <c r="P17" s="15"/>
      <c r="Q17" s="14"/>
      <c r="R17" s="8"/>
      <c r="S17" s="33">
        <f t="shared" ref="S17:S34" si="0">U17/V17</f>
        <v>0.59090909090909094</v>
      </c>
      <c r="T17" s="34">
        <f>U17-$F$14</f>
        <v>4</v>
      </c>
      <c r="U17" s="35">
        <f>U16+1</f>
        <v>13</v>
      </c>
      <c r="V17" s="35">
        <f>V16+1</f>
        <v>22</v>
      </c>
      <c r="W17" s="8"/>
      <c r="X17" s="8">
        <v>0.69000000000000006</v>
      </c>
      <c r="Y17" s="8"/>
      <c r="Z17" s="8">
        <v>3.5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x14ac:dyDescent="0.25">
      <c r="B18" s="59"/>
      <c r="C18" s="56" t="str">
        <f>IF(F14&gt;=G17,"Student meets Maximum Time Frame Criteria","Student does not meet Maximum Time Frame Criteria")</f>
        <v>Student does not meet Maximum Time Frame Criteria</v>
      </c>
      <c r="D18" s="54"/>
      <c r="E18" s="54"/>
      <c r="F18" s="21"/>
      <c r="G18" s="55"/>
      <c r="H18" s="17"/>
      <c r="I18" s="62"/>
      <c r="J18" s="86"/>
      <c r="K18" s="15"/>
      <c r="L18" s="6" t="s">
        <v>29</v>
      </c>
      <c r="M18" s="12">
        <v>0</v>
      </c>
      <c r="N18" s="6"/>
      <c r="O18" s="6"/>
      <c r="P18" s="6"/>
      <c r="Q18" s="6"/>
      <c r="R18" s="8"/>
      <c r="S18" s="33">
        <f t="shared" si="0"/>
        <v>0.60869565217391308</v>
      </c>
      <c r="T18" s="34">
        <f>U18-$F$14</f>
        <v>5</v>
      </c>
      <c r="U18" s="35">
        <f>U17+1</f>
        <v>14</v>
      </c>
      <c r="V18" s="35">
        <f t="shared" ref="V18:V34" si="1">V17+1</f>
        <v>23</v>
      </c>
      <c r="W18" s="8"/>
      <c r="X18" s="8">
        <v>0.70000000000000007</v>
      </c>
      <c r="Y18" s="8"/>
      <c r="Z18" s="8">
        <v>3.25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15.75" customHeight="1" thickBot="1" x14ac:dyDescent="0.3">
      <c r="B19" s="59"/>
      <c r="C19" s="134" t="str">
        <f>IF(G17&gt;F14,"To re-establish SAP student must attempt AND earn the following additional number of credits:"," ")</f>
        <v>To re-establish SAP student must attempt AND earn the following additional number of credits:</v>
      </c>
      <c r="D19" s="54"/>
      <c r="E19" s="54"/>
      <c r="F19" s="21"/>
      <c r="G19" s="55"/>
      <c r="H19" s="19"/>
      <c r="I19" s="63"/>
      <c r="J19" s="87"/>
      <c r="K19" s="6"/>
      <c r="L19" s="8" t="s">
        <v>33</v>
      </c>
      <c r="M19" s="8" t="s">
        <v>32</v>
      </c>
      <c r="N19" s="20"/>
      <c r="O19" s="20"/>
      <c r="P19" s="20"/>
      <c r="Q19" s="9"/>
      <c r="R19" s="8"/>
      <c r="S19" s="33">
        <f t="shared" si="0"/>
        <v>0.625</v>
      </c>
      <c r="T19" s="34">
        <f>U19-$F$14</f>
        <v>6</v>
      </c>
      <c r="U19" s="35">
        <f t="shared" ref="U19:U34" si="2">U18+1</f>
        <v>15</v>
      </c>
      <c r="V19" s="35">
        <f t="shared" si="1"/>
        <v>24</v>
      </c>
      <c r="W19" s="8"/>
      <c r="X19" s="8">
        <v>0.71000000000000008</v>
      </c>
      <c r="Y19" s="8"/>
      <c r="Z19" s="8">
        <v>3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6.5" thickBot="1" x14ac:dyDescent="0.3">
      <c r="B20" s="59"/>
      <c r="C20" s="21"/>
      <c r="D20" s="45" t="s">
        <v>15</v>
      </c>
      <c r="E20" s="46" t="s">
        <v>16</v>
      </c>
      <c r="F20" s="47" t="s">
        <v>17</v>
      </c>
      <c r="G20" s="48" t="s">
        <v>14</v>
      </c>
      <c r="H20" s="21"/>
      <c r="I20" s="64"/>
      <c r="J20" s="88"/>
      <c r="K20" s="20"/>
      <c r="L20" s="74">
        <f t="shared" ref="L20:L24" si="3">IF(E30=$L$7,$M$7,(IF(E30=$L$8,$M$8,(IF(E30=$L$9,$M$9,(IF(E30=$L$10,$M$10,(IF(E30=$L$11,$M$11,IF(E30=$L$12,$M$12,(IF(E30=$L$13,$M$13,$M$20))))))))))))</f>
        <v>2.66</v>
      </c>
      <c r="M20" s="74">
        <f t="shared" ref="M20:M24" si="4">IF(E30=$L$14,$M$14,(IF(E30=$L$15,$M$15,(IF(E30=$L$16,$M$16,(IF(E30=$L$17,$M$17,(IF(E30=$L$18,$M$18,0)))))))))</f>
        <v>0</v>
      </c>
      <c r="N20" s="20"/>
      <c r="O20" s="20"/>
      <c r="P20" s="20"/>
      <c r="Q20" s="9"/>
      <c r="R20" s="8"/>
      <c r="S20" s="33">
        <f t="shared" si="0"/>
        <v>0.64</v>
      </c>
      <c r="T20" s="34">
        <f>U20-$F$14</f>
        <v>7</v>
      </c>
      <c r="U20" s="35">
        <f t="shared" si="2"/>
        <v>16</v>
      </c>
      <c r="V20" s="35">
        <f t="shared" si="1"/>
        <v>25</v>
      </c>
      <c r="W20" s="8"/>
      <c r="X20" s="8">
        <v>0.72000000000000008</v>
      </c>
      <c r="Y20" s="8"/>
      <c r="Z20" s="8">
        <v>2.75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6.5" thickBot="1" x14ac:dyDescent="0.3">
      <c r="B21" s="59"/>
      <c r="C21" s="43" t="s">
        <v>0</v>
      </c>
      <c r="D21" s="49">
        <f>C14</f>
        <v>18</v>
      </c>
      <c r="E21" s="49">
        <f>IF(G17=0," ",(IF(G17&lt;F14,"NA",(IF(S16&gt;V13,T16,(IF(S17&gt;V13,T17,(IF(S18&gt;V13,T18,(IF(S19&gt;V13,T19,(IF(S20&gt;V13,T20,(IF(S22&gt;V13,T22,T10)))))))))))))))</f>
        <v>11</v>
      </c>
      <c r="F21" s="49">
        <f>IF(E21="NA","NA ",(IF(G17=0," ",E21+D21)))</f>
        <v>29</v>
      </c>
      <c r="G21" s="50"/>
      <c r="H21" s="21"/>
      <c r="I21" s="64"/>
      <c r="J21" s="85"/>
      <c r="K21" s="20"/>
      <c r="L21" s="74">
        <f t="shared" si="3"/>
        <v>2.33</v>
      </c>
      <c r="M21" s="74">
        <f t="shared" si="4"/>
        <v>0</v>
      </c>
      <c r="N21" s="8"/>
      <c r="O21" s="8"/>
      <c r="P21" s="8"/>
      <c r="Q21" s="8"/>
      <c r="R21" s="8"/>
      <c r="S21" s="33"/>
      <c r="T21" s="34"/>
      <c r="U21" s="35"/>
      <c r="V21" s="35"/>
      <c r="W21" s="8"/>
      <c r="X21" s="8">
        <v>0.73</v>
      </c>
      <c r="Y21" s="8"/>
      <c r="Z21" s="8">
        <v>2.5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6.5" thickBot="1" x14ac:dyDescent="0.3">
      <c r="B22" s="59"/>
      <c r="C22" s="44" t="s">
        <v>1</v>
      </c>
      <c r="D22" s="51">
        <f>F14</f>
        <v>9</v>
      </c>
      <c r="E22" s="51">
        <f>E21</f>
        <v>11</v>
      </c>
      <c r="F22" s="51">
        <f>IF(E22="NA","NA ",(IF(G17=0," ",E22+D22)))</f>
        <v>20</v>
      </c>
      <c r="G22" s="52">
        <f>IF(E22="NA","NA",(IF(G17=0," ",F22/F21)))</f>
        <v>0.68965517241379315</v>
      </c>
      <c r="H22" s="21"/>
      <c r="I22" s="64"/>
      <c r="J22" s="85"/>
      <c r="K22" s="8"/>
      <c r="L22" s="74">
        <f t="shared" si="3"/>
        <v>4</v>
      </c>
      <c r="M22" s="74">
        <f t="shared" si="4"/>
        <v>0</v>
      </c>
      <c r="N22" s="8"/>
      <c r="O22" s="8"/>
      <c r="P22" s="8"/>
      <c r="Q22" s="8"/>
      <c r="R22" s="36"/>
      <c r="S22" s="33">
        <f t="shared" si="0"/>
        <v>0.65384615384615385</v>
      </c>
      <c r="T22" s="34">
        <f t="shared" ref="T22:T34" si="5">U22-$F$14</f>
        <v>8</v>
      </c>
      <c r="U22" s="35">
        <f>U20+1</f>
        <v>17</v>
      </c>
      <c r="V22" s="35">
        <f>V20+1</f>
        <v>26</v>
      </c>
      <c r="W22" s="8"/>
      <c r="X22" s="8">
        <v>0.74</v>
      </c>
      <c r="Y22" s="8"/>
      <c r="Z22" s="8">
        <v>2.25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6.5" thickBot="1" x14ac:dyDescent="0.3">
      <c r="B23" s="59"/>
      <c r="C23" s="21"/>
      <c r="D23" s="54"/>
      <c r="E23" s="54"/>
      <c r="F23" s="21"/>
      <c r="G23" s="21"/>
      <c r="H23" s="21"/>
      <c r="I23" s="64"/>
      <c r="J23" s="85"/>
      <c r="K23" s="8"/>
      <c r="L23" s="74">
        <f t="shared" si="3"/>
        <v>0</v>
      </c>
      <c r="M23" s="74">
        <f t="shared" si="4"/>
        <v>0</v>
      </c>
      <c r="N23" s="9"/>
      <c r="O23" s="9"/>
      <c r="P23" s="9"/>
      <c r="Q23" s="9"/>
      <c r="R23" s="8"/>
      <c r="S23" s="37">
        <f t="shared" si="0"/>
        <v>0.66666666666666663</v>
      </c>
      <c r="T23" s="35">
        <f t="shared" si="5"/>
        <v>9</v>
      </c>
      <c r="U23" s="35">
        <f t="shared" si="2"/>
        <v>18</v>
      </c>
      <c r="V23" s="35">
        <f t="shared" si="1"/>
        <v>27</v>
      </c>
      <c r="W23" s="8"/>
      <c r="X23" s="8">
        <v>0.75</v>
      </c>
      <c r="Y23" s="8"/>
      <c r="Z23" s="8">
        <v>2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x14ac:dyDescent="0.25">
      <c r="B24" s="103" t="s">
        <v>48</v>
      </c>
      <c r="C24" s="23"/>
      <c r="D24" s="101"/>
      <c r="E24" s="101"/>
      <c r="F24" s="133"/>
      <c r="G24" s="23"/>
      <c r="H24" s="23"/>
      <c r="I24" s="22"/>
      <c r="J24" s="85"/>
      <c r="K24" s="9"/>
      <c r="L24" s="74">
        <f t="shared" si="3"/>
        <v>0</v>
      </c>
      <c r="M24" s="74">
        <f t="shared" si="4"/>
        <v>0</v>
      </c>
      <c r="N24" s="9"/>
      <c r="O24" s="9"/>
      <c r="P24" s="9"/>
      <c r="Q24" s="9"/>
      <c r="R24" s="8"/>
      <c r="S24" s="37">
        <f t="shared" si="0"/>
        <v>0.6785714285714286</v>
      </c>
      <c r="T24" s="35">
        <f t="shared" si="5"/>
        <v>10</v>
      </c>
      <c r="U24" s="35">
        <f t="shared" si="2"/>
        <v>19</v>
      </c>
      <c r="V24" s="35">
        <f t="shared" si="1"/>
        <v>28</v>
      </c>
      <c r="W24" s="8"/>
      <c r="X24" s="8">
        <v>0.76</v>
      </c>
      <c r="Y24" s="8"/>
      <c r="Z24" s="8">
        <v>1.75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5.25" customHeight="1" x14ac:dyDescent="0.25">
      <c r="B25" s="72"/>
      <c r="C25" s="21"/>
      <c r="D25" s="105"/>
      <c r="E25" s="105"/>
      <c r="F25" s="21"/>
      <c r="G25" s="21"/>
      <c r="H25" s="21"/>
      <c r="I25" s="64"/>
      <c r="J25" s="85"/>
      <c r="K25" s="9"/>
      <c r="L25" s="74">
        <f t="shared" ref="L25:L30" si="6">IF(E35=$L$7,$M$7,(IF(E35=$L$8,$M$8,(IF(E35=$L$9,$M$9,(IF(E35=$L$10,$M$10,(IF(E35=$L$11,$M$11,IF(E35=$L$12,$M$12,(IF(E35=$L$13,$M$13,$M$20))))))))))))</f>
        <v>0</v>
      </c>
      <c r="M25" s="74">
        <f t="shared" ref="M25:M30" si="7">IF(E35=$L$14,$M$14,(IF(E35=$L$15,$M$15,(IF(E35=$L$16,$M$16,(IF(E35=$L$17,$M$17,(IF(E35=$L$18,$M$18,0)))))))))</f>
        <v>0</v>
      </c>
      <c r="N25" s="8"/>
      <c r="O25" s="8"/>
      <c r="P25" s="8"/>
      <c r="Q25" s="9"/>
      <c r="R25" s="8"/>
      <c r="S25" s="37">
        <f t="shared" si="0"/>
        <v>0.68965517241379315</v>
      </c>
      <c r="T25" s="35">
        <f t="shared" si="5"/>
        <v>11</v>
      </c>
      <c r="U25" s="35">
        <f t="shared" si="2"/>
        <v>20</v>
      </c>
      <c r="V25" s="35">
        <f t="shared" si="1"/>
        <v>29</v>
      </c>
      <c r="W25" s="8"/>
      <c r="X25" s="8">
        <v>0.77</v>
      </c>
      <c r="Y25" s="8"/>
      <c r="Z25" s="8">
        <v>1.5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.75" customHeight="1" x14ac:dyDescent="0.25">
      <c r="B26" s="165" t="s">
        <v>53</v>
      </c>
      <c r="C26" s="166"/>
      <c r="D26" s="166"/>
      <c r="E26" s="166"/>
      <c r="F26" s="166"/>
      <c r="G26" s="166"/>
      <c r="H26" s="166"/>
      <c r="I26" s="167"/>
      <c r="J26" s="77"/>
      <c r="K26" s="8"/>
      <c r="L26" s="74">
        <f t="shared" si="6"/>
        <v>0</v>
      </c>
      <c r="M26" s="74">
        <f t="shared" si="7"/>
        <v>0</v>
      </c>
      <c r="N26" s="8"/>
      <c r="O26" s="8"/>
      <c r="P26" s="8"/>
      <c r="Q26" s="9"/>
      <c r="R26" s="8"/>
      <c r="S26" s="37">
        <f t="shared" si="0"/>
        <v>0.7</v>
      </c>
      <c r="T26" s="35">
        <f t="shared" si="5"/>
        <v>12</v>
      </c>
      <c r="U26" s="35">
        <f t="shared" si="2"/>
        <v>21</v>
      </c>
      <c r="V26" s="35">
        <f t="shared" si="1"/>
        <v>30</v>
      </c>
      <c r="W26" s="8"/>
      <c r="X26" s="8">
        <v>0.78</v>
      </c>
      <c r="Y26" s="8"/>
      <c r="Z26" s="8">
        <v>1.25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8.25" customHeight="1" thickBot="1" x14ac:dyDescent="0.3">
      <c r="B27" s="65"/>
      <c r="C27" s="26"/>
      <c r="D27" s="25"/>
      <c r="E27" s="25"/>
      <c r="F27" s="26"/>
      <c r="G27" s="25"/>
      <c r="H27" s="25"/>
      <c r="I27" s="102"/>
      <c r="J27" s="91"/>
      <c r="K27" s="8"/>
      <c r="L27" s="74">
        <f t="shared" si="6"/>
        <v>0</v>
      </c>
      <c r="M27" s="74">
        <f t="shared" si="7"/>
        <v>0</v>
      </c>
      <c r="N27" s="8"/>
      <c r="O27" s="8"/>
      <c r="P27" s="8"/>
      <c r="Q27" s="8"/>
      <c r="R27" s="8"/>
      <c r="S27" s="37">
        <f t="shared" si="0"/>
        <v>0.70967741935483875</v>
      </c>
      <c r="T27" s="35">
        <f t="shared" si="5"/>
        <v>13</v>
      </c>
      <c r="U27" s="35">
        <f t="shared" si="2"/>
        <v>22</v>
      </c>
      <c r="V27" s="35">
        <f t="shared" si="1"/>
        <v>31</v>
      </c>
      <c r="W27" s="8"/>
      <c r="X27" s="8">
        <v>0.79</v>
      </c>
      <c r="Y27" s="8"/>
      <c r="Z27" s="8">
        <v>1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x14ac:dyDescent="0.25">
      <c r="B28" s="45" t="s">
        <v>51</v>
      </c>
      <c r="C28" s="109" t="s">
        <v>39</v>
      </c>
      <c r="D28" s="109" t="s">
        <v>39</v>
      </c>
      <c r="E28" s="109" t="s">
        <v>8</v>
      </c>
      <c r="F28" s="110" t="s">
        <v>5</v>
      </c>
      <c r="G28" s="110" t="s">
        <v>3</v>
      </c>
      <c r="H28" s="150" t="s">
        <v>45</v>
      </c>
      <c r="I28" s="151"/>
      <c r="J28" s="91"/>
      <c r="K28" s="9"/>
      <c r="L28" s="74">
        <f t="shared" si="6"/>
        <v>0</v>
      </c>
      <c r="M28" s="74">
        <f t="shared" si="7"/>
        <v>0</v>
      </c>
      <c r="N28" s="9"/>
      <c r="O28" s="9"/>
      <c r="P28" s="9"/>
      <c r="Q28" s="8"/>
      <c r="R28" s="8"/>
      <c r="S28" s="37">
        <f t="shared" si="0"/>
        <v>0.71875</v>
      </c>
      <c r="T28" s="35">
        <f t="shared" si="5"/>
        <v>14</v>
      </c>
      <c r="U28" s="35">
        <f>U27+1</f>
        <v>23</v>
      </c>
      <c r="V28" s="35">
        <f>V27+1</f>
        <v>32</v>
      </c>
      <c r="W28" s="8"/>
      <c r="X28" s="8">
        <v>0.8</v>
      </c>
      <c r="Y28" s="8"/>
      <c r="Z28" s="8">
        <v>0.75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6.5" thickBot="1" x14ac:dyDescent="0.3">
      <c r="B29" s="142" t="s">
        <v>62</v>
      </c>
      <c r="C29" s="143" t="s">
        <v>40</v>
      </c>
      <c r="D29" s="143" t="s">
        <v>7</v>
      </c>
      <c r="E29" s="143" t="s">
        <v>5</v>
      </c>
      <c r="F29" s="102" t="s">
        <v>6</v>
      </c>
      <c r="G29" s="102" t="s">
        <v>2</v>
      </c>
      <c r="H29" s="144" t="s">
        <v>65</v>
      </c>
      <c r="I29" s="27" t="s">
        <v>7</v>
      </c>
      <c r="J29" s="91"/>
      <c r="K29" s="9"/>
      <c r="L29" s="74">
        <f t="shared" si="6"/>
        <v>0</v>
      </c>
      <c r="M29" s="74">
        <f t="shared" si="7"/>
        <v>0</v>
      </c>
      <c r="N29" s="9"/>
      <c r="O29" s="9"/>
      <c r="P29" s="9"/>
      <c r="Q29" s="8"/>
      <c r="R29" s="8"/>
      <c r="S29" s="37">
        <f t="shared" si="0"/>
        <v>0.72727272727272729</v>
      </c>
      <c r="T29" s="35">
        <f t="shared" si="5"/>
        <v>15</v>
      </c>
      <c r="U29" s="35">
        <f t="shared" si="2"/>
        <v>24</v>
      </c>
      <c r="V29" s="35">
        <f t="shared" si="1"/>
        <v>33</v>
      </c>
      <c r="W29" s="8"/>
      <c r="X29" s="8">
        <v>0.81</v>
      </c>
      <c r="Y29" s="8"/>
      <c r="Z29" s="8">
        <v>0.5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8" customHeight="1" x14ac:dyDescent="0.25">
      <c r="B30" s="137">
        <v>41061</v>
      </c>
      <c r="C30" s="138"/>
      <c r="D30" s="139">
        <v>3</v>
      </c>
      <c r="E30" s="139" t="s">
        <v>23</v>
      </c>
      <c r="F30" s="140">
        <f>(IF(D30&gt;0,(L20+M20)*D30," "))</f>
        <v>7.98</v>
      </c>
      <c r="G30" s="140">
        <f>IF(D30&gt;0,(H30/I30)," ")</f>
        <v>1.2371428571428571</v>
      </c>
      <c r="H30" s="141">
        <f>IF(D30&gt;0,(I14*C14)+F30," ")</f>
        <v>25.98</v>
      </c>
      <c r="I30" s="141">
        <f>IF(D30&gt;0,(C14+D30)," ")</f>
        <v>21</v>
      </c>
      <c r="J30" s="85"/>
      <c r="K30" s="8"/>
      <c r="L30" s="74">
        <f t="shared" si="6"/>
        <v>0</v>
      </c>
      <c r="M30" s="74">
        <f t="shared" si="7"/>
        <v>0</v>
      </c>
      <c r="N30" s="9"/>
      <c r="O30" s="9"/>
      <c r="P30" s="9"/>
      <c r="Q30" s="9"/>
      <c r="R30" s="8"/>
      <c r="S30" s="37">
        <f t="shared" si="0"/>
        <v>0.73529411764705888</v>
      </c>
      <c r="T30" s="35">
        <f t="shared" si="5"/>
        <v>16</v>
      </c>
      <c r="U30" s="35">
        <f t="shared" si="2"/>
        <v>25</v>
      </c>
      <c r="V30" s="35">
        <f t="shared" si="1"/>
        <v>34</v>
      </c>
      <c r="W30" s="8"/>
      <c r="X30" s="8">
        <v>0.82000000000000006</v>
      </c>
      <c r="Y30" s="8"/>
      <c r="Z30" s="8">
        <v>0.25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x14ac:dyDescent="0.25">
      <c r="B31" s="136">
        <v>41061</v>
      </c>
      <c r="C31" s="75"/>
      <c r="D31" s="106">
        <v>3</v>
      </c>
      <c r="E31" s="106" t="s">
        <v>24</v>
      </c>
      <c r="F31" s="107">
        <f>(IF(D31&gt;0,(L21+M21)*D31," "))</f>
        <v>6.99</v>
      </c>
      <c r="G31" s="107">
        <f>IF(D31&gt;0,(H31/I31)," ")</f>
        <v>1.37375</v>
      </c>
      <c r="H31" s="108">
        <f>IF(D31&gt;0,(H30+F31)," ")</f>
        <v>32.97</v>
      </c>
      <c r="I31" s="108">
        <f>IF(D31&gt;0,(I30+D31)," ")</f>
        <v>24</v>
      </c>
      <c r="J31" s="90"/>
      <c r="K31" s="8"/>
      <c r="L31" s="74">
        <f t="shared" ref="L31" si="8">IF(E41=$L$7,$M$7,(IF(E41=$L$8,$M$8,(IF(E41=$L$9,$M$9,(IF(E41=$L$10,$M$10,(IF(E41=$L$11,$M$11,IF(E41=$L$12,$M$12,(IF(E41=$L$13,$M$13,$M$20))))))))))))</f>
        <v>0</v>
      </c>
      <c r="M31" s="74">
        <f t="shared" ref="M31" si="9">IF(E41=$L$14,$M$14,(IF(E41=$L$15,$M$15,(IF(E41=$L$16,$M$16,(IF(E41=$L$17,$M$17,(IF(E41=$L$18,$M$18,0)))))))))</f>
        <v>0</v>
      </c>
      <c r="N31" s="9"/>
      <c r="O31" s="9"/>
      <c r="P31" s="9"/>
      <c r="Q31" s="9"/>
      <c r="R31" s="8"/>
      <c r="S31" s="37">
        <f t="shared" si="0"/>
        <v>0.74285714285714288</v>
      </c>
      <c r="T31" s="35">
        <f t="shared" si="5"/>
        <v>17</v>
      </c>
      <c r="U31" s="35">
        <f t="shared" si="2"/>
        <v>26</v>
      </c>
      <c r="V31" s="35">
        <f t="shared" si="1"/>
        <v>35</v>
      </c>
      <c r="W31" s="8"/>
      <c r="X31" s="8">
        <v>0.83000000000000007</v>
      </c>
      <c r="Y31" s="8"/>
      <c r="Z31" s="8">
        <v>0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x14ac:dyDescent="0.25">
      <c r="B32" s="136">
        <v>41061</v>
      </c>
      <c r="C32" s="75"/>
      <c r="D32" s="106">
        <v>3</v>
      </c>
      <c r="E32" s="106" t="s">
        <v>20</v>
      </c>
      <c r="F32" s="107">
        <f>(IF(D32&gt;0,(L22+M22)*D32," "))</f>
        <v>12</v>
      </c>
      <c r="G32" s="107">
        <f>IF(D32&gt;0,(H32/I32)," ")</f>
        <v>1.6655555555555555</v>
      </c>
      <c r="H32" s="108">
        <f>IF(D32&gt;0,(H31+F32)," ")</f>
        <v>44.97</v>
      </c>
      <c r="I32" s="108">
        <f>IF(D32&gt;0,(I31+D32)," ")</f>
        <v>27</v>
      </c>
      <c r="J32" s="90"/>
      <c r="K32" s="8"/>
      <c r="L32" s="9"/>
      <c r="M32" s="8"/>
      <c r="N32" s="8"/>
      <c r="O32" s="8"/>
      <c r="P32" s="8"/>
      <c r="Q32" s="8"/>
      <c r="R32" s="8"/>
      <c r="S32" s="37">
        <f t="shared" si="0"/>
        <v>0.75</v>
      </c>
      <c r="T32" s="35">
        <f t="shared" si="5"/>
        <v>18</v>
      </c>
      <c r="U32" s="35">
        <f t="shared" si="2"/>
        <v>27</v>
      </c>
      <c r="V32" s="35">
        <f t="shared" si="1"/>
        <v>36</v>
      </c>
      <c r="W32" s="8"/>
      <c r="X32" s="8">
        <v>0.84000000000000008</v>
      </c>
      <c r="Y32" s="8"/>
      <c r="Z32" s="8">
        <v>-0.25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2" x14ac:dyDescent="0.25">
      <c r="B33" s="136">
        <v>41153</v>
      </c>
      <c r="C33" s="75"/>
      <c r="D33" s="106"/>
      <c r="E33" s="106"/>
      <c r="F33" s="107" t="str">
        <f>(IF(D33&gt;0,(L23+M23)*D33," "))</f>
        <v xml:space="preserve"> </v>
      </c>
      <c r="G33" s="107" t="str">
        <f>IF(D33&gt;0,(H33/I33)," ")</f>
        <v xml:space="preserve"> </v>
      </c>
      <c r="H33" s="108" t="str">
        <f>IF(D33&gt;0,(H32+F33)," ")</f>
        <v xml:space="preserve"> </v>
      </c>
      <c r="I33" s="108" t="str">
        <f>IF(D33&gt;0,(I32+D33)," ")</f>
        <v xml:space="preserve"> </v>
      </c>
      <c r="J33" s="90"/>
      <c r="K33" s="8"/>
      <c r="L33" s="9"/>
      <c r="M33" s="8"/>
      <c r="N33" s="8"/>
      <c r="O33" s="8"/>
      <c r="P33" s="8"/>
      <c r="Q33" s="8"/>
      <c r="R33" s="8"/>
      <c r="S33" s="37">
        <f t="shared" si="0"/>
        <v>0.7567567567567568</v>
      </c>
      <c r="T33" s="35">
        <f t="shared" si="5"/>
        <v>19</v>
      </c>
      <c r="U33" s="35">
        <f t="shared" si="2"/>
        <v>28</v>
      </c>
      <c r="V33" s="35">
        <f t="shared" si="1"/>
        <v>37</v>
      </c>
      <c r="W33" s="8"/>
      <c r="X33" s="8">
        <v>0.85000000000000009</v>
      </c>
      <c r="Y33" s="8"/>
      <c r="Z33" s="8">
        <v>-0.5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2:42" x14ac:dyDescent="0.25">
      <c r="B34" s="136">
        <v>41153</v>
      </c>
      <c r="C34" s="75"/>
      <c r="D34" s="106"/>
      <c r="E34" s="106"/>
      <c r="F34" s="107" t="str">
        <f>(IF(D34&gt;0,(L24+M24)*D34," "))</f>
        <v xml:space="preserve"> </v>
      </c>
      <c r="G34" s="107" t="str">
        <f>IF(D34&gt;0,(H34/I34)," ")</f>
        <v xml:space="preserve"> </v>
      </c>
      <c r="H34" s="108" t="str">
        <f>IF(D34&gt;0,(H33+F34)," ")</f>
        <v xml:space="preserve"> </v>
      </c>
      <c r="I34" s="108" t="str">
        <f>IF(D34&gt;0,(I33+D34)," ")</f>
        <v xml:space="preserve"> </v>
      </c>
      <c r="J34" s="90"/>
      <c r="K34" s="8"/>
      <c r="L34" s="9"/>
      <c r="M34" s="8"/>
      <c r="N34" s="8"/>
      <c r="O34" s="8"/>
      <c r="P34" s="8"/>
      <c r="Q34" s="38"/>
      <c r="R34" s="8"/>
      <c r="S34" s="37">
        <f t="shared" si="0"/>
        <v>0.76315789473684215</v>
      </c>
      <c r="T34" s="35">
        <f t="shared" si="5"/>
        <v>20</v>
      </c>
      <c r="U34" s="35">
        <f t="shared" si="2"/>
        <v>29</v>
      </c>
      <c r="V34" s="35">
        <f t="shared" si="1"/>
        <v>38</v>
      </c>
      <c r="W34" s="8"/>
      <c r="X34" s="8">
        <v>0.8600000000000001</v>
      </c>
      <c r="Y34" s="8"/>
      <c r="Z34" s="8">
        <v>-0.75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2" x14ac:dyDescent="0.25">
      <c r="B35" s="136">
        <v>41153</v>
      </c>
      <c r="C35" s="75"/>
      <c r="D35" s="106"/>
      <c r="E35" s="106"/>
      <c r="F35" s="107" t="str">
        <f t="shared" ref="F35:F41" si="10">(IF(D35&gt;0,(L25+M25)*D35," "))</f>
        <v xml:space="preserve"> </v>
      </c>
      <c r="G35" s="107" t="str">
        <f t="shared" ref="G35:G41" si="11">IF(D35&gt;0,(H35/I35)," ")</f>
        <v xml:space="preserve"> </v>
      </c>
      <c r="H35" s="108" t="str">
        <f t="shared" ref="H35:H41" si="12">IF(D35&gt;0,(H34+F35)," ")</f>
        <v xml:space="preserve"> </v>
      </c>
      <c r="I35" s="108" t="str">
        <f t="shared" ref="I35:I41" si="13">IF(D35&gt;0,(I34+D35)," ")</f>
        <v xml:space="preserve"> </v>
      </c>
      <c r="J35" s="90"/>
      <c r="K35" s="8"/>
      <c r="L35" s="9"/>
      <c r="M35" s="8"/>
      <c r="N35" s="8"/>
      <c r="O35" s="8"/>
      <c r="P35" s="8"/>
      <c r="Q35" s="38"/>
      <c r="R35" s="8"/>
      <c r="S35" s="37"/>
      <c r="T35" s="35"/>
      <c r="U35" s="35"/>
      <c r="V35" s="35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2:42" x14ac:dyDescent="0.25">
      <c r="B36" s="136"/>
      <c r="C36" s="75"/>
      <c r="D36" s="106"/>
      <c r="E36" s="106"/>
      <c r="F36" s="107" t="str">
        <f t="shared" si="10"/>
        <v xml:space="preserve"> </v>
      </c>
      <c r="G36" s="107" t="str">
        <f t="shared" si="11"/>
        <v xml:space="preserve"> </v>
      </c>
      <c r="H36" s="108" t="str">
        <f t="shared" si="12"/>
        <v xml:space="preserve"> </v>
      </c>
      <c r="I36" s="108" t="str">
        <f t="shared" si="13"/>
        <v xml:space="preserve"> </v>
      </c>
      <c r="J36" s="90"/>
      <c r="K36" s="8"/>
      <c r="L36" s="9"/>
      <c r="M36" s="8"/>
      <c r="N36" s="8"/>
      <c r="O36" s="8"/>
      <c r="P36" s="8"/>
      <c r="Q36" s="38"/>
      <c r="R36" s="8"/>
      <c r="S36" s="37"/>
      <c r="T36" s="35"/>
      <c r="U36" s="35"/>
      <c r="V36" s="35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2" x14ac:dyDescent="0.25">
      <c r="B37" s="136"/>
      <c r="C37" s="75"/>
      <c r="D37" s="106"/>
      <c r="E37" s="106"/>
      <c r="F37" s="107" t="str">
        <f t="shared" si="10"/>
        <v xml:space="preserve"> </v>
      </c>
      <c r="G37" s="107" t="str">
        <f t="shared" si="11"/>
        <v xml:space="preserve"> </v>
      </c>
      <c r="H37" s="108" t="str">
        <f t="shared" si="12"/>
        <v xml:space="preserve"> </v>
      </c>
      <c r="I37" s="108" t="str">
        <f t="shared" si="13"/>
        <v xml:space="preserve"> </v>
      </c>
      <c r="J37" s="90"/>
      <c r="K37" s="8"/>
      <c r="L37" s="9"/>
      <c r="M37" s="8"/>
      <c r="N37" s="8"/>
      <c r="O37" s="8"/>
      <c r="P37" s="8"/>
      <c r="Q37" s="38"/>
      <c r="R37" s="8"/>
      <c r="S37" s="37"/>
      <c r="T37" s="35"/>
      <c r="U37" s="35"/>
      <c r="V37" s="35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2:42" x14ac:dyDescent="0.25">
      <c r="B38" s="136"/>
      <c r="C38" s="75"/>
      <c r="D38" s="106"/>
      <c r="E38" s="106"/>
      <c r="F38" s="107" t="str">
        <f t="shared" si="10"/>
        <v xml:space="preserve"> </v>
      </c>
      <c r="G38" s="107" t="str">
        <f t="shared" si="11"/>
        <v xml:space="preserve"> </v>
      </c>
      <c r="H38" s="108" t="str">
        <f t="shared" si="12"/>
        <v xml:space="preserve"> </v>
      </c>
      <c r="I38" s="108" t="str">
        <f t="shared" si="13"/>
        <v xml:space="preserve"> </v>
      </c>
      <c r="J38" s="90"/>
      <c r="K38" s="8"/>
      <c r="L38" s="9"/>
      <c r="M38" s="8"/>
      <c r="N38" s="8"/>
      <c r="O38" s="8"/>
      <c r="P38" s="8"/>
      <c r="Q38" s="38"/>
      <c r="R38" s="8"/>
      <c r="S38" s="37"/>
      <c r="T38" s="35"/>
      <c r="U38" s="35"/>
      <c r="V38" s="35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2" x14ac:dyDescent="0.25">
      <c r="B39" s="136"/>
      <c r="C39" s="75"/>
      <c r="D39" s="106"/>
      <c r="E39" s="106"/>
      <c r="F39" s="107" t="str">
        <f t="shared" si="10"/>
        <v xml:space="preserve"> </v>
      </c>
      <c r="G39" s="107" t="str">
        <f t="shared" si="11"/>
        <v xml:space="preserve"> </v>
      </c>
      <c r="H39" s="108" t="str">
        <f t="shared" si="12"/>
        <v xml:space="preserve"> </v>
      </c>
      <c r="I39" s="108" t="str">
        <f t="shared" si="13"/>
        <v xml:space="preserve"> </v>
      </c>
      <c r="J39" s="90"/>
      <c r="K39" s="8"/>
      <c r="L39" s="9"/>
      <c r="M39" s="8"/>
      <c r="N39" s="8"/>
      <c r="O39" s="8"/>
      <c r="P39" s="8"/>
      <c r="Q39" s="38"/>
      <c r="R39" s="8"/>
      <c r="S39" s="37"/>
      <c r="T39" s="35"/>
      <c r="U39" s="35"/>
      <c r="V39" s="35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2:42" x14ac:dyDescent="0.25">
      <c r="B40" s="136"/>
      <c r="C40" s="75"/>
      <c r="D40" s="106"/>
      <c r="E40" s="106"/>
      <c r="F40" s="107" t="str">
        <f t="shared" si="10"/>
        <v xml:space="preserve"> </v>
      </c>
      <c r="G40" s="107" t="str">
        <f t="shared" si="11"/>
        <v xml:space="preserve"> </v>
      </c>
      <c r="H40" s="108" t="str">
        <f t="shared" si="12"/>
        <v xml:space="preserve"> </v>
      </c>
      <c r="I40" s="108" t="str">
        <f t="shared" si="13"/>
        <v xml:space="preserve"> </v>
      </c>
      <c r="J40" s="90"/>
      <c r="K40" s="8"/>
      <c r="L40" s="9"/>
      <c r="M40" s="8"/>
      <c r="N40" s="8"/>
      <c r="O40" s="8"/>
      <c r="P40" s="8"/>
      <c r="Q40" s="38"/>
      <c r="R40" s="8"/>
      <c r="S40" s="37"/>
      <c r="T40" s="35"/>
      <c r="U40" s="35"/>
      <c r="V40" s="35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2" x14ac:dyDescent="0.25">
      <c r="B41" s="136"/>
      <c r="C41" s="75"/>
      <c r="D41" s="106"/>
      <c r="E41" s="106"/>
      <c r="F41" s="107" t="str">
        <f t="shared" si="10"/>
        <v xml:space="preserve"> </v>
      </c>
      <c r="G41" s="107" t="str">
        <f t="shared" si="11"/>
        <v xml:space="preserve"> </v>
      </c>
      <c r="H41" s="108" t="str">
        <f t="shared" si="12"/>
        <v xml:space="preserve"> </v>
      </c>
      <c r="I41" s="108" t="str">
        <f t="shared" si="13"/>
        <v xml:space="preserve"> </v>
      </c>
      <c r="J41" s="90"/>
      <c r="K41" s="8"/>
      <c r="L41" s="9"/>
      <c r="M41" s="8"/>
      <c r="N41" s="8"/>
      <c r="O41" s="8"/>
      <c r="P41" s="8"/>
      <c r="Q41" s="38"/>
      <c r="R41" s="8"/>
      <c r="S41" s="37"/>
      <c r="T41" s="35"/>
      <c r="U41" s="35"/>
      <c r="V41" s="35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2:42" ht="16.5" thickBot="1" x14ac:dyDescent="0.3">
      <c r="B42" s="111" t="s">
        <v>52</v>
      </c>
      <c r="C42" s="112"/>
      <c r="D42" s="112">
        <f>SUM(D30:D41)</f>
        <v>9</v>
      </c>
      <c r="E42" s="112"/>
      <c r="F42" s="113">
        <f>SUM(F30:F41)</f>
        <v>26.97</v>
      </c>
      <c r="G42" s="114"/>
      <c r="H42" s="115"/>
      <c r="I42" s="116"/>
      <c r="J42" s="90"/>
      <c r="K42" s="8"/>
      <c r="L42" s="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6.5" thickBot="1" x14ac:dyDescent="0.3">
      <c r="B43" s="21"/>
      <c r="C43" s="21"/>
      <c r="D43" s="54"/>
      <c r="E43" s="54"/>
      <c r="F43" s="54"/>
      <c r="G43" s="104"/>
      <c r="H43" s="21"/>
      <c r="I43" s="21"/>
      <c r="J43" s="85"/>
      <c r="K43" s="8"/>
      <c r="L43" s="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6.5" thickBot="1" x14ac:dyDescent="0.3">
      <c r="B44" s="58" t="s">
        <v>58</v>
      </c>
      <c r="C44" s="117"/>
      <c r="D44" s="66"/>
      <c r="E44" s="66"/>
      <c r="F44" s="66"/>
      <c r="G44" s="118"/>
      <c r="H44" s="117"/>
      <c r="I44" s="119"/>
      <c r="J44" s="85"/>
      <c r="K44" s="8"/>
      <c r="L44" s="9"/>
      <c r="M44" s="8"/>
      <c r="N44" s="8"/>
      <c r="O44" s="8"/>
      <c r="P44" s="8"/>
      <c r="Q44" s="3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2:42" x14ac:dyDescent="0.25">
      <c r="B45" s="43" t="s">
        <v>55</v>
      </c>
      <c r="C45" s="124"/>
      <c r="D45" s="174"/>
      <c r="E45" s="155"/>
      <c r="F45" s="155"/>
      <c r="G45" s="155"/>
      <c r="H45" s="155"/>
      <c r="I45" s="156"/>
      <c r="J45" s="85"/>
      <c r="K45" s="8"/>
      <c r="L45" s="9"/>
      <c r="M45" s="8"/>
      <c r="N45" s="8"/>
      <c r="O45" s="8"/>
      <c r="P45" s="8"/>
      <c r="Q45" s="3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:42" x14ac:dyDescent="0.25">
      <c r="B46" s="130"/>
      <c r="C46" s="127"/>
      <c r="D46" s="171"/>
      <c r="E46" s="171"/>
      <c r="F46" s="171"/>
      <c r="G46" s="171"/>
      <c r="H46" s="171"/>
      <c r="I46" s="172"/>
      <c r="J46" s="85"/>
      <c r="K46" s="8"/>
      <c r="L46" s="9"/>
      <c r="M46" s="8"/>
      <c r="N46" s="8"/>
      <c r="O46" s="8"/>
      <c r="P46" s="8"/>
      <c r="Q46" s="3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:42" x14ac:dyDescent="0.25">
      <c r="B47" s="131" t="s">
        <v>56</v>
      </c>
      <c r="C47" s="128"/>
      <c r="D47" s="169"/>
      <c r="E47" s="169"/>
      <c r="F47" s="169"/>
      <c r="G47" s="169"/>
      <c r="H47" s="169"/>
      <c r="I47" s="170"/>
      <c r="J47" s="85"/>
      <c r="K47" s="8"/>
      <c r="L47" s="9"/>
      <c r="M47" s="8"/>
      <c r="N47" s="8"/>
      <c r="O47" s="8"/>
      <c r="P47" s="8"/>
      <c r="Q47" s="3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:42" x14ac:dyDescent="0.25">
      <c r="B48" s="130"/>
      <c r="C48" s="127"/>
      <c r="D48" s="171"/>
      <c r="E48" s="171"/>
      <c r="F48" s="171"/>
      <c r="G48" s="171"/>
      <c r="H48" s="171"/>
      <c r="I48" s="172"/>
      <c r="J48" s="85"/>
      <c r="K48" s="8"/>
      <c r="L48" s="9"/>
      <c r="M48" s="8"/>
      <c r="N48" s="8"/>
      <c r="O48" s="8"/>
      <c r="P48" s="8"/>
      <c r="Q48" s="3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:42" x14ac:dyDescent="0.25">
      <c r="B49" s="132" t="s">
        <v>60</v>
      </c>
      <c r="C49" s="126"/>
      <c r="D49" s="168"/>
      <c r="E49" s="169"/>
      <c r="F49" s="169"/>
      <c r="G49" s="169"/>
      <c r="H49" s="169"/>
      <c r="I49" s="170"/>
      <c r="J49" s="85"/>
      <c r="K49" s="8"/>
      <c r="L49" s="9"/>
      <c r="M49" s="8"/>
      <c r="N49" s="8"/>
      <c r="O49" s="8"/>
      <c r="P49" s="8"/>
      <c r="Q49" s="3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:42" x14ac:dyDescent="0.25">
      <c r="B50" s="130" t="s">
        <v>61</v>
      </c>
      <c r="C50" s="129"/>
      <c r="D50" s="171"/>
      <c r="E50" s="171"/>
      <c r="F50" s="171"/>
      <c r="G50" s="171"/>
      <c r="H50" s="171"/>
      <c r="I50" s="172"/>
      <c r="J50" s="85"/>
      <c r="K50" s="8"/>
      <c r="L50" s="9"/>
      <c r="M50" s="8"/>
      <c r="N50" s="8"/>
      <c r="O50" s="8"/>
      <c r="P50" s="8"/>
      <c r="Q50" s="3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:42" x14ac:dyDescent="0.25">
      <c r="B51" s="123" t="s">
        <v>57</v>
      </c>
      <c r="C51" s="85"/>
      <c r="D51" s="173"/>
      <c r="E51" s="158"/>
      <c r="F51" s="158"/>
      <c r="G51" s="158"/>
      <c r="H51" s="158"/>
      <c r="I51" s="159"/>
      <c r="J51" s="85"/>
      <c r="K51" s="8"/>
      <c r="L51" s="9"/>
      <c r="M51" s="8"/>
      <c r="N51" s="8"/>
      <c r="O51" s="8"/>
      <c r="P51" s="8"/>
      <c r="Q51" s="3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x14ac:dyDescent="0.25">
      <c r="B52" s="123"/>
      <c r="C52" s="85"/>
      <c r="D52" s="158"/>
      <c r="E52" s="158"/>
      <c r="F52" s="158"/>
      <c r="G52" s="158"/>
      <c r="H52" s="158"/>
      <c r="I52" s="159"/>
      <c r="J52" s="85"/>
      <c r="K52" s="8"/>
      <c r="L52" s="9"/>
      <c r="M52" s="8"/>
      <c r="N52" s="8"/>
      <c r="O52" s="8"/>
      <c r="P52" s="8"/>
      <c r="Q52" s="39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ht="16.5" thickBot="1" x14ac:dyDescent="0.3">
      <c r="B53" s="44"/>
      <c r="C53" s="125"/>
      <c r="D53" s="161"/>
      <c r="E53" s="161"/>
      <c r="F53" s="161"/>
      <c r="G53" s="161"/>
      <c r="H53" s="161"/>
      <c r="I53" s="162"/>
      <c r="J53" s="85"/>
      <c r="K53" s="8"/>
      <c r="L53" s="9"/>
      <c r="M53" s="8"/>
      <c r="N53" s="8"/>
      <c r="O53" s="8"/>
      <c r="P53" s="8"/>
      <c r="Q53" s="3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x14ac:dyDescent="0.25">
      <c r="B54" s="16"/>
      <c r="G54" s="28"/>
      <c r="J54" s="85"/>
      <c r="K54" s="8"/>
      <c r="L54" s="9"/>
      <c r="M54" s="8"/>
      <c r="N54" s="8"/>
      <c r="O54" s="8"/>
      <c r="P54" s="8"/>
      <c r="Q54" s="3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ht="16.5" thickBot="1" x14ac:dyDescent="0.3">
      <c r="B55" s="16" t="s">
        <v>54</v>
      </c>
      <c r="G55" s="28"/>
      <c r="J55" s="85"/>
      <c r="K55" s="8"/>
      <c r="L55" s="9"/>
      <c r="M55" s="8"/>
      <c r="N55" s="8"/>
      <c r="O55" s="8"/>
      <c r="P55" s="8"/>
      <c r="Q55" s="3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x14ac:dyDescent="0.25">
      <c r="B56" s="154"/>
      <c r="C56" s="155"/>
      <c r="D56" s="155"/>
      <c r="E56" s="155"/>
      <c r="F56" s="155"/>
      <c r="G56" s="155"/>
      <c r="H56" s="155"/>
      <c r="I56" s="156"/>
      <c r="K56" s="73"/>
      <c r="L56" s="9"/>
      <c r="M56" s="8"/>
      <c r="N56" s="8"/>
      <c r="O56" s="8"/>
      <c r="P56" s="8"/>
      <c r="Q56" s="3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x14ac:dyDescent="0.25">
      <c r="B57" s="157"/>
      <c r="C57" s="158"/>
      <c r="D57" s="158"/>
      <c r="E57" s="158"/>
      <c r="F57" s="158"/>
      <c r="G57" s="158"/>
      <c r="H57" s="158"/>
      <c r="I57" s="159"/>
      <c r="J57" s="92"/>
      <c r="K57" s="73"/>
      <c r="L57" s="9"/>
      <c r="M57" s="8"/>
      <c r="N57" s="8"/>
      <c r="O57" s="8"/>
      <c r="P57" s="8"/>
      <c r="Q57" s="39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x14ac:dyDescent="0.25">
      <c r="B58" s="157"/>
      <c r="C58" s="158"/>
      <c r="D58" s="158"/>
      <c r="E58" s="158"/>
      <c r="F58" s="158"/>
      <c r="G58" s="158"/>
      <c r="H58" s="158"/>
      <c r="I58" s="159"/>
      <c r="J58" s="92"/>
      <c r="K58" s="73"/>
      <c r="L58" s="9"/>
      <c r="M58" s="8"/>
      <c r="N58" s="8"/>
      <c r="O58" s="8"/>
      <c r="P58" s="8"/>
      <c r="Q58" s="39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x14ac:dyDescent="0.25">
      <c r="B59" s="157"/>
      <c r="C59" s="158"/>
      <c r="D59" s="158"/>
      <c r="E59" s="158"/>
      <c r="F59" s="158"/>
      <c r="G59" s="158"/>
      <c r="H59" s="158"/>
      <c r="I59" s="159"/>
      <c r="J59" s="92"/>
      <c r="K59" s="73"/>
      <c r="L59" s="9"/>
      <c r="M59" s="8"/>
      <c r="N59" s="8"/>
      <c r="O59" s="8"/>
      <c r="P59" s="8"/>
      <c r="Q59" s="39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ht="16.5" thickBot="1" x14ac:dyDescent="0.3">
      <c r="B60" s="160"/>
      <c r="C60" s="161"/>
      <c r="D60" s="161"/>
      <c r="E60" s="161"/>
      <c r="F60" s="161"/>
      <c r="G60" s="161"/>
      <c r="H60" s="161"/>
      <c r="I60" s="162"/>
      <c r="J60" s="92"/>
      <c r="K60" s="73"/>
      <c r="L60" s="9"/>
      <c r="M60" s="8"/>
      <c r="N60" s="8"/>
      <c r="O60" s="8"/>
      <c r="P60" s="8"/>
      <c r="Q60" s="3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x14ac:dyDescent="0.25">
      <c r="B61" s="16"/>
      <c r="G61" s="28"/>
      <c r="J61" s="85"/>
      <c r="K61" s="8"/>
      <c r="L61" s="9"/>
      <c r="M61" s="8"/>
      <c r="N61" s="8"/>
      <c r="O61" s="8"/>
      <c r="P61" s="8"/>
      <c r="Q61" s="39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2:42" ht="16.5" thickBot="1" x14ac:dyDescent="0.3">
      <c r="B62" s="16" t="s">
        <v>66</v>
      </c>
      <c r="G62" s="28"/>
      <c r="J62" s="85"/>
      <c r="K62" s="8"/>
      <c r="L62" s="9"/>
      <c r="M62" s="8"/>
      <c r="N62" s="8"/>
      <c r="O62" s="8"/>
      <c r="P62" s="8"/>
      <c r="Q62" s="39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x14ac:dyDescent="0.25">
      <c r="B63" s="154"/>
      <c r="C63" s="155"/>
      <c r="D63" s="155"/>
      <c r="E63" s="155"/>
      <c r="F63" s="155"/>
      <c r="G63" s="155"/>
      <c r="H63" s="155"/>
      <c r="I63" s="156"/>
      <c r="K63" s="73"/>
      <c r="L63" s="9"/>
      <c r="M63" s="8"/>
      <c r="N63" s="8"/>
      <c r="O63" s="8"/>
      <c r="P63" s="8"/>
      <c r="Q63" s="39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2:42" x14ac:dyDescent="0.25">
      <c r="B64" s="157"/>
      <c r="C64" s="158"/>
      <c r="D64" s="158"/>
      <c r="E64" s="158"/>
      <c r="F64" s="158"/>
      <c r="G64" s="158"/>
      <c r="H64" s="158"/>
      <c r="I64" s="159"/>
      <c r="J64" s="92"/>
      <c r="K64" s="73"/>
      <c r="L64" s="9"/>
      <c r="M64" s="8"/>
      <c r="N64" s="8"/>
      <c r="O64" s="8"/>
      <c r="P64" s="8"/>
      <c r="Q64" s="39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2:42" x14ac:dyDescent="0.25">
      <c r="B65" s="157"/>
      <c r="C65" s="158"/>
      <c r="D65" s="158"/>
      <c r="E65" s="158"/>
      <c r="F65" s="158"/>
      <c r="G65" s="158"/>
      <c r="H65" s="158"/>
      <c r="I65" s="159"/>
      <c r="J65" s="92"/>
      <c r="K65" s="73"/>
      <c r="L65" s="9"/>
      <c r="M65" s="8"/>
      <c r="N65" s="8"/>
      <c r="O65" s="8"/>
      <c r="P65" s="8"/>
      <c r="Q65" s="39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2:42" x14ac:dyDescent="0.25">
      <c r="B66" s="157"/>
      <c r="C66" s="158"/>
      <c r="D66" s="158"/>
      <c r="E66" s="158"/>
      <c r="F66" s="158"/>
      <c r="G66" s="158"/>
      <c r="H66" s="158"/>
      <c r="I66" s="159"/>
      <c r="J66" s="92"/>
      <c r="K66" s="73"/>
      <c r="L66" s="9"/>
      <c r="M66" s="8"/>
      <c r="N66" s="8"/>
      <c r="O66" s="8"/>
      <c r="P66" s="8"/>
      <c r="Q66" s="39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42" ht="16.5" thickBot="1" x14ac:dyDescent="0.3">
      <c r="B67" s="160"/>
      <c r="C67" s="161"/>
      <c r="D67" s="161"/>
      <c r="E67" s="161"/>
      <c r="F67" s="161"/>
      <c r="G67" s="161"/>
      <c r="H67" s="161"/>
      <c r="I67" s="162"/>
      <c r="J67" s="92"/>
      <c r="K67" s="73"/>
      <c r="L67" s="9"/>
      <c r="M67" s="8"/>
      <c r="N67" s="8"/>
      <c r="O67" s="8"/>
      <c r="P67" s="8"/>
      <c r="Q67" s="3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2:42" ht="27.75" customHeight="1" x14ac:dyDescent="0.25">
      <c r="B68" s="152" t="s">
        <v>63</v>
      </c>
      <c r="C68" s="153"/>
      <c r="D68" s="153"/>
      <c r="E68" s="153"/>
      <c r="F68" s="153"/>
      <c r="G68" s="153"/>
      <c r="H68" s="153"/>
      <c r="I68" s="153"/>
      <c r="J68" s="92"/>
      <c r="K68" s="8"/>
      <c r="L68" s="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2:42" ht="66" customHeight="1" x14ac:dyDescent="0.25">
      <c r="B69" s="153"/>
      <c r="C69" s="153"/>
      <c r="D69" s="153"/>
      <c r="E69" s="153"/>
      <c r="F69" s="153"/>
      <c r="G69" s="153"/>
      <c r="H69" s="153"/>
      <c r="I69" s="153"/>
      <c r="J69" s="93"/>
      <c r="K69" s="8"/>
      <c r="L69" s="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2:42" x14ac:dyDescent="0.25">
      <c r="B70" s="78"/>
      <c r="C70" s="78"/>
      <c r="D70" s="94"/>
      <c r="E70" s="94"/>
      <c r="F70" s="94"/>
      <c r="G70" s="95"/>
      <c r="H70" s="78"/>
      <c r="I70" s="78"/>
      <c r="J70" s="93"/>
      <c r="K70" s="8"/>
      <c r="L70" s="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2:42" s="78" customFormat="1" x14ac:dyDescent="0.25">
      <c r="C71" s="99"/>
      <c r="D71" s="100"/>
      <c r="E71" s="100"/>
      <c r="F71" s="100"/>
      <c r="G71" s="95"/>
      <c r="H71" s="78" t="s">
        <v>11</v>
      </c>
      <c r="J71" s="89"/>
      <c r="K71" s="97"/>
      <c r="L71" s="98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</row>
    <row r="72" spans="2:42" s="78" customFormat="1" x14ac:dyDescent="0.25">
      <c r="B72" s="10"/>
      <c r="C72" s="10" t="s">
        <v>12</v>
      </c>
      <c r="D72" s="7"/>
      <c r="E72" s="7"/>
      <c r="F72" s="7"/>
      <c r="G72" s="28"/>
      <c r="H72" s="10" t="s">
        <v>9</v>
      </c>
      <c r="I72" s="10"/>
      <c r="J72" s="89"/>
      <c r="K72" s="97"/>
      <c r="L72" s="98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</row>
    <row r="73" spans="2:42" x14ac:dyDescent="0.25">
      <c r="B73" s="78"/>
      <c r="C73" s="78"/>
      <c r="D73" s="94"/>
      <c r="E73" s="94"/>
      <c r="F73" s="94"/>
      <c r="G73" s="95"/>
      <c r="H73" s="78"/>
      <c r="I73" s="78"/>
      <c r="K73" s="8"/>
      <c r="L73" s="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2:42" s="78" customFormat="1" x14ac:dyDescent="0.25">
      <c r="C74" s="78" t="s">
        <v>10</v>
      </c>
      <c r="D74" s="94"/>
      <c r="E74" s="94"/>
      <c r="F74" s="94"/>
      <c r="G74" s="95"/>
      <c r="H74" s="78" t="s">
        <v>11</v>
      </c>
      <c r="J74" s="89"/>
      <c r="K74" s="97"/>
      <c r="L74" s="98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</row>
    <row r="75" spans="2:42" s="78" customFormat="1" ht="15" customHeight="1" x14ac:dyDescent="0.25">
      <c r="B75" s="10"/>
      <c r="C75" s="10" t="s">
        <v>18</v>
      </c>
      <c r="D75" s="7"/>
      <c r="E75" s="7"/>
      <c r="F75" s="7"/>
      <c r="G75" s="28"/>
      <c r="H75" s="10" t="s">
        <v>9</v>
      </c>
      <c r="I75" s="10"/>
      <c r="J75" s="89"/>
      <c r="K75" s="97"/>
      <c r="L75" s="98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</row>
    <row r="76" spans="2:42" x14ac:dyDescent="0.25">
      <c r="B76" s="78"/>
      <c r="D76" s="94"/>
      <c r="E76" s="94"/>
      <c r="F76" s="94"/>
      <c r="G76" s="95"/>
      <c r="H76" s="78"/>
      <c r="I76" s="78"/>
      <c r="K76" s="8"/>
      <c r="L76" s="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2:42" ht="19.5" customHeight="1" x14ac:dyDescent="0.25">
      <c r="B77" s="135" t="s">
        <v>64</v>
      </c>
      <c r="K77" s="8"/>
      <c r="L77" s="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2:42" ht="19.5" customHeight="1" x14ac:dyDescent="0.25">
      <c r="B78" s="135"/>
      <c r="K78" s="8"/>
      <c r="L78" s="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2:42" x14ac:dyDescent="0.25">
      <c r="B79" s="146" t="s">
        <v>67</v>
      </c>
      <c r="K79" s="8"/>
      <c r="L79" s="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2:42" x14ac:dyDescent="0.25">
      <c r="K80" s="8"/>
      <c r="L80" s="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1:42" x14ac:dyDescent="0.25">
      <c r="K81" s="8"/>
      <c r="L81" s="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1:42" x14ac:dyDescent="0.25">
      <c r="K82" s="8"/>
      <c r="L82" s="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1:42" x14ac:dyDescent="0.25">
      <c r="L83" s="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1:42" x14ac:dyDescent="0.25">
      <c r="L84" s="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1:42" x14ac:dyDescent="0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1:42" x14ac:dyDescent="0.25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1:42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1:42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</sheetData>
  <sheetProtection password="CE38" sheet="1" objects="1" scenarios="1" selectLockedCells="1"/>
  <mergeCells count="10">
    <mergeCell ref="H28:I28"/>
    <mergeCell ref="B68:I69"/>
    <mergeCell ref="B63:I67"/>
    <mergeCell ref="B2:I2"/>
    <mergeCell ref="B26:I26"/>
    <mergeCell ref="B56:I60"/>
    <mergeCell ref="D49:I50"/>
    <mergeCell ref="D51:I53"/>
    <mergeCell ref="D45:I46"/>
    <mergeCell ref="D47:I48"/>
  </mergeCells>
  <phoneticPr fontId="0" type="noConversion"/>
  <dataValidations count="3">
    <dataValidation type="list" allowBlank="1" showInputMessage="1" showErrorMessage="1" sqref="E30:E41">
      <formula1>$L$7:$L$18</formula1>
    </dataValidation>
    <dataValidation type="list" allowBlank="1" showInputMessage="1" showErrorMessage="1" sqref="D7">
      <formula1>$X$15:$X$34</formula1>
    </dataValidation>
    <dataValidation type="list" allowBlank="1" showInputMessage="1" showErrorMessage="1" sqref="H7">
      <formula1>$Z$15:$Z$27</formula1>
    </dataValidation>
  </dataValidations>
  <pageMargins left="0.25" right="0.25" top="0.75" bottom="0.75" header="0.3" footer="0.3"/>
  <pageSetup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G11" sqref="G11"/>
    </sheetView>
  </sheetViews>
  <sheetFormatPr defaultRowHeight="12.75" x14ac:dyDescent="0.2"/>
  <cols>
    <col min="1" max="16384" width="9.140625" style="1"/>
  </cols>
  <sheetData>
    <row r="4" spans="1:6" x14ac:dyDescent="0.2">
      <c r="A4" s="2"/>
      <c r="B4" s="2"/>
      <c r="C4" s="2"/>
      <c r="D4" s="2"/>
      <c r="E4" s="2"/>
    </row>
    <row r="5" spans="1:6" x14ac:dyDescent="0.2">
      <c r="A5" s="2"/>
      <c r="B5" s="2"/>
      <c r="C5" s="2"/>
      <c r="D5" s="2"/>
      <c r="E5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/>
      <c r="B9" s="2"/>
      <c r="C9" s="2"/>
    </row>
    <row r="10" spans="1:6" x14ac:dyDescent="0.2">
      <c r="A10" s="2"/>
      <c r="B10" s="2"/>
      <c r="C10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Apollo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szutes</dc:creator>
  <cp:lastModifiedBy>Jamie</cp:lastModifiedBy>
  <cp:lastPrinted>2012-05-16T03:20:59Z</cp:lastPrinted>
  <dcterms:created xsi:type="dcterms:W3CDTF">2004-07-09T16:46:33Z</dcterms:created>
  <dcterms:modified xsi:type="dcterms:W3CDTF">2012-05-18T17:14:11Z</dcterms:modified>
</cp:coreProperties>
</file>